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4770" activeTab="0"/>
  </bookViews>
  <sheets>
    <sheet name="MAISKAUF" sheetId="1" r:id="rId1"/>
  </sheets>
  <definedNames>
    <definedName name="_Regression_Int" localSheetId="0" hidden="1">1</definedName>
    <definedName name="_xlnm.Print_Area" localSheetId="0">'MAISKAUF'!$A$1:$H$47</definedName>
    <definedName name="Druckbereich_MI" localSheetId="0">'MAISKAUF'!$A$1:$H$44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<sst xmlns="http://schemas.openxmlformats.org/spreadsheetml/2006/main" count="68" uniqueCount="49">
  <si>
    <t>TS-Gehalt</t>
  </si>
  <si>
    <t>Verdichtung der Silage</t>
  </si>
  <si>
    <t>kg TS /cbm</t>
  </si>
  <si>
    <t>Raumgewicht der Silage</t>
  </si>
  <si>
    <t>= kg FM / cbm</t>
  </si>
  <si>
    <t>Energiekonzentration</t>
  </si>
  <si>
    <t>MJ NEL / kg TS</t>
  </si>
  <si>
    <t xml:space="preserve"> (Qualität)</t>
  </si>
  <si>
    <t xml:space="preserve"> = MJ NEL / cbm</t>
  </si>
  <si>
    <t>Zukaufspreis incl. MWSt.</t>
  </si>
  <si>
    <t>EUR / cbm Silage</t>
  </si>
  <si>
    <t xml:space="preserve"> = EUR / dt FM</t>
  </si>
  <si>
    <t>EUR / 10 MJ NEL</t>
  </si>
  <si>
    <t>Transport:</t>
  </si>
  <si>
    <t>cbm / Fuhre</t>
  </si>
  <si>
    <t>kg TS je cbm beim Transport</t>
  </si>
  <si>
    <t xml:space="preserve"> (aufgelockert)</t>
  </si>
  <si>
    <t>= cbm Silage / Fuhre</t>
  </si>
  <si>
    <t>Entfernungs-km (einfach)</t>
  </si>
  <si>
    <t>Schlepperstunden / Fuhre</t>
  </si>
  <si>
    <t>MBR-Satz Schlepper incl. Fahrer EUR/h</t>
  </si>
  <si>
    <t>Transport   EUR / cbm</t>
  </si>
  <si>
    <t>Transport   EUR / cbm  Silage</t>
  </si>
  <si>
    <t>Neu-Einsilieren:</t>
  </si>
  <si>
    <t>Walzen:  Sh/100 cbm Silage</t>
  </si>
  <si>
    <t>Walzschlepper incl. Fahrer EUR/h</t>
  </si>
  <si>
    <t>Walzkosten  EUR / cbm Silage</t>
  </si>
  <si>
    <t>Folie  ca. EUR / cbm</t>
  </si>
  <si>
    <t>Zukaufspreis incl. Einlagerung</t>
  </si>
  <si>
    <t>EUR /cbm Silage</t>
  </si>
  <si>
    <t>EUR/10 MJ NEL</t>
  </si>
  <si>
    <t>Zum Vergleich:</t>
  </si>
  <si>
    <t>Gerste (ohne MWSt.)</t>
  </si>
  <si>
    <t>MJ NEL/kg</t>
  </si>
  <si>
    <t>EUR/dt</t>
  </si>
  <si>
    <t>% MWSt</t>
  </si>
  <si>
    <t>EUR/dt brutto</t>
  </si>
  <si>
    <t xml:space="preserve"> + Mahlen/Quetschen</t>
  </si>
  <si>
    <t>EUR/10 MJ</t>
  </si>
  <si>
    <t>Melasseschnitzel (ohne MWSt.)</t>
  </si>
  <si>
    <t>Biertreber (frei Hof / ohne MWSt.)</t>
  </si>
  <si>
    <t>MJ /kg TS</t>
  </si>
  <si>
    <t>% TS</t>
  </si>
  <si>
    <t>Silierverluste</t>
  </si>
  <si>
    <t>%</t>
  </si>
  <si>
    <t>Kosten der Silage</t>
  </si>
  <si>
    <t>Pressschnitzel (frei Hof / ohne MWSt.)</t>
  </si>
  <si>
    <t>Kauf von Maissilage:*</t>
  </si>
  <si>
    <t>* Die Werte in den grau unterlegten Zellen können mit eigenen Werten überschrieben werden.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</si>
</sst>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#.##000"/>
    <numFmt numFmtId="174" formatCode="\$#,#00"/>
    <numFmt numFmtId="175" formatCode="#,#00"/>
    <numFmt numFmtId="176" formatCode="%#,#00"/>
    <numFmt numFmtId="177" formatCode="#,"/>
    <numFmt numFmtId="178" formatCode="d&quot;. &quot;m\o\n\ad\ yyyy"/>
    <numFmt numFmtId="179" formatCode="dd\-mmm\-yy_)"/>
    <numFmt numFmtId="180" formatCode="0.0_)"/>
    <numFmt numFmtId="181" formatCode="0_)"/>
    <numFmt numFmtId="182" formatCode="0.00_)"/>
    <numFmt numFmtId="183" formatCode="0.000_)"/>
    <numFmt numFmtId="184" formatCode="0.0"/>
    <numFmt numFmtId="185" formatCode="[$-407]dddd\,\ d\.\ mmmm\ yyyy"/>
    <numFmt numFmtId="186" formatCode="[$-407]d/\ mmm/\ 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ourie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>
      <alignment/>
      <protection locked="0"/>
    </xf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5" fontId="5" fillId="0" borderId="0">
      <alignment/>
      <protection locked="0"/>
    </xf>
    <xf numFmtId="173" fontId="5" fillId="0" borderId="0">
      <alignment/>
      <protection locked="0"/>
    </xf>
    <xf numFmtId="177" fontId="6" fillId="0" borderId="0">
      <alignment/>
      <protection locked="0"/>
    </xf>
    <xf numFmtId="177" fontId="6" fillId="0" borderId="0">
      <alignment/>
      <protection locked="0"/>
    </xf>
    <xf numFmtId="9" fontId="4" fillId="0" borderId="0" applyFont="0" applyFill="0" applyBorder="0" applyAlignment="0" applyProtection="0"/>
    <xf numFmtId="177" fontId="5" fillId="0" borderId="1">
      <alignment/>
      <protection locked="0"/>
    </xf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4" fontId="5" fillId="0" borderId="0">
      <alignment/>
      <protection locked="0"/>
    </xf>
  </cellStyleXfs>
  <cellXfs count="31">
    <xf numFmtId="172" fontId="0" fillId="0" borderId="0" xfId="0" applyAlignment="1">
      <alignment/>
    </xf>
    <xf numFmtId="172" fontId="7" fillId="0" borderId="0" xfId="0" applyFont="1" applyAlignment="1">
      <alignment/>
    </xf>
    <xf numFmtId="172" fontId="9" fillId="0" borderId="0" xfId="0" applyFont="1" applyFill="1" applyAlignment="1" applyProtection="1">
      <alignment/>
      <protection/>
    </xf>
    <xf numFmtId="172" fontId="10" fillId="0" borderId="0" xfId="0" applyFont="1" applyAlignment="1" applyProtection="1">
      <alignment horizontal="left"/>
      <protection/>
    </xf>
    <xf numFmtId="172" fontId="10" fillId="0" borderId="0" xfId="0" applyFont="1" applyAlignment="1">
      <alignment/>
    </xf>
    <xf numFmtId="181" fontId="10" fillId="0" borderId="0" xfId="0" applyNumberFormat="1" applyFont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183" fontId="10" fillId="0" borderId="0" xfId="0" applyNumberFormat="1" applyFont="1" applyAlignment="1" applyProtection="1">
      <alignment/>
      <protection/>
    </xf>
    <xf numFmtId="172" fontId="11" fillId="0" borderId="0" xfId="0" applyFont="1" applyFill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72" fontId="10" fillId="0" borderId="2" xfId="0" applyFont="1" applyFill="1" applyBorder="1" applyAlignment="1" applyProtection="1">
      <alignment/>
      <protection/>
    </xf>
    <xf numFmtId="172" fontId="10" fillId="0" borderId="2" xfId="0" applyFont="1" applyFill="1" applyBorder="1" applyAlignment="1">
      <alignment/>
    </xf>
    <xf numFmtId="182" fontId="10" fillId="0" borderId="2" xfId="0" applyNumberFormat="1" applyFont="1" applyFill="1" applyBorder="1" applyAlignment="1" applyProtection="1">
      <alignment/>
      <protection/>
    </xf>
    <xf numFmtId="183" fontId="11" fillId="0" borderId="0" xfId="0" applyNumberFormat="1" applyFont="1" applyFill="1" applyAlignment="1" applyProtection="1">
      <alignment/>
      <protection/>
    </xf>
    <xf numFmtId="183" fontId="11" fillId="0" borderId="3" xfId="0" applyNumberFormat="1" applyFont="1" applyFill="1" applyBorder="1" applyAlignment="1" applyProtection="1">
      <alignment/>
      <protection/>
    </xf>
    <xf numFmtId="172" fontId="11" fillId="0" borderId="2" xfId="0" applyFont="1" applyFill="1" applyBorder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72" fontId="10" fillId="0" borderId="3" xfId="0" applyFont="1" applyBorder="1" applyAlignment="1" applyProtection="1">
      <alignment horizontal="left"/>
      <protection/>
    </xf>
    <xf numFmtId="172" fontId="10" fillId="0" borderId="3" xfId="0" applyFont="1" applyBorder="1" applyAlignment="1">
      <alignment/>
    </xf>
    <xf numFmtId="180" fontId="10" fillId="2" borderId="0" xfId="0" applyNumberFormat="1" applyFont="1" applyFill="1" applyAlignment="1" applyProtection="1">
      <alignment/>
      <protection locked="0"/>
    </xf>
    <xf numFmtId="181" fontId="11" fillId="2" borderId="0" xfId="0" applyNumberFormat="1" applyFont="1" applyFill="1" applyAlignment="1" applyProtection="1">
      <alignment/>
      <protection locked="0"/>
    </xf>
    <xf numFmtId="182" fontId="11" fillId="2" borderId="0" xfId="0" applyNumberFormat="1" applyFont="1" applyFill="1" applyAlignment="1" applyProtection="1">
      <alignment/>
      <protection locked="0"/>
    </xf>
    <xf numFmtId="172" fontId="10" fillId="2" borderId="0" xfId="0" applyFont="1" applyFill="1" applyAlignment="1" applyProtection="1">
      <alignment/>
      <protection locked="0"/>
    </xf>
    <xf numFmtId="182" fontId="10" fillId="2" borderId="0" xfId="0" applyNumberFormat="1" applyFont="1" applyFill="1" applyAlignment="1" applyProtection="1">
      <alignment/>
      <protection locked="0"/>
    </xf>
    <xf numFmtId="182" fontId="10" fillId="2" borderId="2" xfId="0" applyNumberFormat="1" applyFont="1" applyFill="1" applyBorder="1" applyAlignment="1" applyProtection="1">
      <alignment/>
      <protection locked="0"/>
    </xf>
    <xf numFmtId="172" fontId="8" fillId="0" borderId="0" xfId="0" applyFont="1" applyAlignment="1">
      <alignment/>
    </xf>
    <xf numFmtId="172" fontId="10" fillId="0" borderId="2" xfId="0" applyFont="1" applyFill="1" applyBorder="1" applyAlignment="1" applyProtection="1">
      <alignment vertical="center"/>
      <protection/>
    </xf>
    <xf numFmtId="172" fontId="10" fillId="0" borderId="2" xfId="0" applyFont="1" applyFill="1" applyBorder="1" applyAlignment="1">
      <alignment vertical="center"/>
    </xf>
    <xf numFmtId="172" fontId="10" fillId="0" borderId="0" xfId="0" applyFont="1" applyAlignment="1">
      <alignment vertical="center"/>
    </xf>
    <xf numFmtId="14" fontId="10" fillId="0" borderId="0" xfId="0" applyNumberFormat="1" applyFont="1" applyFill="1" applyAlignment="1" applyProtection="1">
      <alignment/>
      <protection/>
    </xf>
    <xf numFmtId="172" fontId="12" fillId="0" borderId="0" xfId="0" applyFont="1" applyAlignment="1">
      <alignment/>
    </xf>
  </cellXfs>
  <cellStyles count="13">
    <cellStyle name="Normal" xfId="0"/>
    <cellStyle name="Datum" xfId="15"/>
    <cellStyle name="Comma" xfId="16"/>
    <cellStyle name="Comma [0]" xfId="17"/>
    <cellStyle name="Fest" xfId="18"/>
    <cellStyle name="Komma" xfId="19"/>
    <cellStyle name="Kopfzeile1" xfId="20"/>
    <cellStyle name="Kopfzeile2" xfId="21"/>
    <cellStyle name="Percent" xfId="22"/>
    <cellStyle name="Summe" xfId="23"/>
    <cellStyle name="Currency" xfId="24"/>
    <cellStyle name="Currency [0]" xfId="25"/>
    <cellStyle name="WŽhrung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9"/>
  <sheetViews>
    <sheetView showGridLines="0" tabSelected="1" workbookViewId="0" topLeftCell="A1">
      <selection activeCell="E3" sqref="E3"/>
    </sheetView>
  </sheetViews>
  <sheetFormatPr defaultColWidth="9.796875" defaultRowHeight="15"/>
  <cols>
    <col min="1" max="1" width="17.796875" style="1" customWidth="1"/>
    <col min="2" max="2" width="7.69921875" style="1" customWidth="1"/>
    <col min="3" max="3" width="9.796875" style="1" customWidth="1"/>
    <col min="4" max="4" width="12.19921875" style="1" customWidth="1"/>
    <col min="5" max="8" width="7.69921875" style="1" customWidth="1"/>
    <col min="9" max="16384" width="9.796875" style="1" customWidth="1"/>
  </cols>
  <sheetData>
    <row r="1" spans="1:8" ht="15.75">
      <c r="A1" s="2" t="s">
        <v>47</v>
      </c>
      <c r="G1" s="29">
        <f ca="1">NOW()</f>
        <v>40401.64149988426</v>
      </c>
      <c r="H1" s="30"/>
    </row>
    <row r="3" spans="1:8" s="4" customFormat="1" ht="14.25">
      <c r="A3" s="3" t="s">
        <v>0</v>
      </c>
      <c r="E3" s="19">
        <v>28</v>
      </c>
      <c r="F3" s="19">
        <v>30</v>
      </c>
      <c r="G3" s="19">
        <v>32</v>
      </c>
      <c r="H3" s="19">
        <v>34</v>
      </c>
    </row>
    <row r="4" spans="1:8" s="4" customFormat="1" ht="15">
      <c r="A4" s="3" t="s">
        <v>1</v>
      </c>
      <c r="C4" s="3" t="s">
        <v>2</v>
      </c>
      <c r="E4" s="20">
        <v>180</v>
      </c>
      <c r="F4" s="20">
        <v>190</v>
      </c>
      <c r="G4" s="20">
        <v>200</v>
      </c>
      <c r="H4" s="20">
        <v>210</v>
      </c>
    </row>
    <row r="5" spans="1:8" s="4" customFormat="1" ht="14.25">
      <c r="A5" s="3" t="s">
        <v>3</v>
      </c>
      <c r="C5" s="3" t="s">
        <v>4</v>
      </c>
      <c r="E5" s="5">
        <f>E4/E3*100</f>
        <v>642.8571428571429</v>
      </c>
      <c r="F5" s="5">
        <f>F4/F3*100</f>
        <v>633.3333333333333</v>
      </c>
      <c r="G5" s="5">
        <f>G4/G3*100</f>
        <v>625</v>
      </c>
      <c r="H5" s="5">
        <f>H4/H3*100</f>
        <v>617.6470588235294</v>
      </c>
    </row>
    <row r="6" spans="5:8" s="4" customFormat="1" ht="14.25">
      <c r="E6" s="5"/>
      <c r="F6" s="5"/>
      <c r="G6" s="5"/>
      <c r="H6" s="5"/>
    </row>
    <row r="7" spans="1:8" s="4" customFormat="1" ht="15">
      <c r="A7" s="3" t="s">
        <v>5</v>
      </c>
      <c r="C7" s="3" t="s">
        <v>6</v>
      </c>
      <c r="E7" s="21">
        <v>6.5</v>
      </c>
      <c r="F7" s="21">
        <v>6.6</v>
      </c>
      <c r="G7" s="21">
        <v>6.7</v>
      </c>
      <c r="H7" s="21">
        <v>6.8</v>
      </c>
    </row>
    <row r="8" spans="1:8" s="4" customFormat="1" ht="14.25">
      <c r="A8" s="3" t="s">
        <v>7</v>
      </c>
      <c r="C8" s="3" t="s">
        <v>8</v>
      </c>
      <c r="E8" s="5">
        <f>E7*E4</f>
        <v>1170</v>
      </c>
      <c r="F8" s="5">
        <f>F7*F4</f>
        <v>1254</v>
      </c>
      <c r="G8" s="5">
        <f>G7*G4</f>
        <v>1340</v>
      </c>
      <c r="H8" s="5">
        <f>H7*H4</f>
        <v>1428</v>
      </c>
    </row>
    <row r="9" s="4" customFormat="1" ht="14.25"/>
    <row r="10" spans="1:8" s="4" customFormat="1" ht="15">
      <c r="A10" s="3" t="s">
        <v>9</v>
      </c>
      <c r="C10" s="3" t="s">
        <v>10</v>
      </c>
      <c r="E10" s="21">
        <v>25</v>
      </c>
      <c r="F10" s="21">
        <v>25</v>
      </c>
      <c r="G10" s="21">
        <v>25</v>
      </c>
      <c r="H10" s="21">
        <v>25</v>
      </c>
    </row>
    <row r="11" spans="1:8" s="4" customFormat="1" ht="14.25">
      <c r="A11" s="3"/>
      <c r="C11" s="3" t="s">
        <v>11</v>
      </c>
      <c r="E11" s="6">
        <f>E10/E5*100</f>
        <v>3.888888888888889</v>
      </c>
      <c r="F11" s="6">
        <f>F10/F5*100</f>
        <v>3.947368421052632</v>
      </c>
      <c r="G11" s="6">
        <f>G10/G5*100</f>
        <v>4</v>
      </c>
      <c r="H11" s="6">
        <f>H10/H5*100</f>
        <v>4.0476190476190474</v>
      </c>
    </row>
    <row r="12" spans="3:8" s="4" customFormat="1" ht="14.25">
      <c r="C12" s="3" t="s">
        <v>12</v>
      </c>
      <c r="E12" s="7">
        <f>E10/E8*10</f>
        <v>0.2136752136752137</v>
      </c>
      <c r="F12" s="7">
        <f>F10/F8*10</f>
        <v>0.19936204146730463</v>
      </c>
      <c r="G12" s="7">
        <f>G10/G8*10</f>
        <v>0.18656716417910446</v>
      </c>
      <c r="H12" s="7">
        <f>H10/H8*10</f>
        <v>0.17507002801120447</v>
      </c>
    </row>
    <row r="13" s="4" customFormat="1" ht="15">
      <c r="A13" s="8" t="s">
        <v>13</v>
      </c>
    </row>
    <row r="14" spans="1:8" s="4" customFormat="1" ht="14.25">
      <c r="A14" s="3" t="s">
        <v>14</v>
      </c>
      <c r="E14" s="22">
        <v>18</v>
      </c>
      <c r="F14" s="22">
        <v>18</v>
      </c>
      <c r="G14" s="22">
        <v>18</v>
      </c>
      <c r="H14" s="22">
        <v>18</v>
      </c>
    </row>
    <row r="15" spans="1:8" s="4" customFormat="1" ht="14.25">
      <c r="A15" s="3" t="s">
        <v>15</v>
      </c>
      <c r="E15" s="22">
        <v>135</v>
      </c>
      <c r="F15" s="22">
        <v>143</v>
      </c>
      <c r="G15" s="22">
        <v>150</v>
      </c>
      <c r="H15" s="22">
        <v>157</v>
      </c>
    </row>
    <row r="16" s="4" customFormat="1" ht="14.25">
      <c r="A16" s="3" t="s">
        <v>16</v>
      </c>
    </row>
    <row r="17" spans="1:8" s="4" customFormat="1" ht="14.25">
      <c r="A17" s="3" t="s">
        <v>17</v>
      </c>
      <c r="E17" s="9">
        <f>E14*E15/E4</f>
        <v>13.5</v>
      </c>
      <c r="F17" s="9">
        <f>F14*F15/F4</f>
        <v>13.547368421052632</v>
      </c>
      <c r="G17" s="9">
        <f>G14*G15/G4</f>
        <v>13.5</v>
      </c>
      <c r="H17" s="9">
        <f>H14*H15/H4</f>
        <v>13.457142857142857</v>
      </c>
    </row>
    <row r="18" spans="1:8" s="4" customFormat="1" ht="14.25">
      <c r="A18" s="3" t="s">
        <v>18</v>
      </c>
      <c r="E18" s="22">
        <v>20</v>
      </c>
      <c r="F18" s="22">
        <v>20</v>
      </c>
      <c r="G18" s="22">
        <v>20</v>
      </c>
      <c r="H18" s="22">
        <v>20</v>
      </c>
    </row>
    <row r="19" spans="1:8" s="4" customFormat="1" ht="14.25">
      <c r="A19" s="3" t="s">
        <v>19</v>
      </c>
      <c r="E19" s="19">
        <v>2</v>
      </c>
      <c r="F19" s="19">
        <v>2</v>
      </c>
      <c r="G19" s="19">
        <v>2</v>
      </c>
      <c r="H19" s="19">
        <v>2</v>
      </c>
    </row>
    <row r="20" spans="1:8" s="4" customFormat="1" ht="14.25">
      <c r="A20" s="3" t="s">
        <v>20</v>
      </c>
      <c r="E20" s="22">
        <v>26</v>
      </c>
      <c r="F20" s="22">
        <v>26</v>
      </c>
      <c r="G20" s="22">
        <v>26</v>
      </c>
      <c r="H20" s="22">
        <v>26</v>
      </c>
    </row>
    <row r="21" spans="1:8" s="4" customFormat="1" ht="14.25">
      <c r="A21" s="3" t="s">
        <v>21</v>
      </c>
      <c r="E21" s="6">
        <f>E20*E19/E14</f>
        <v>2.888888888888889</v>
      </c>
      <c r="F21" s="6">
        <f>F20*F19/F14</f>
        <v>2.888888888888889</v>
      </c>
      <c r="G21" s="6">
        <f>G20*G19/G14</f>
        <v>2.888888888888889</v>
      </c>
      <c r="H21" s="6">
        <f>H20*H19/H14</f>
        <v>2.888888888888889</v>
      </c>
    </row>
    <row r="22" spans="1:8" s="4" customFormat="1" ht="14.25">
      <c r="A22" s="3" t="s">
        <v>22</v>
      </c>
      <c r="E22" s="6">
        <f>E21*E4/E15</f>
        <v>3.8518518518518516</v>
      </c>
      <c r="F22" s="6">
        <f>F21*F4/F15</f>
        <v>3.8383838383838387</v>
      </c>
      <c r="G22" s="6">
        <f>G21*G4/G15</f>
        <v>3.8518518518518516</v>
      </c>
      <c r="H22" s="6">
        <f>H21*H4/H15</f>
        <v>3.8641188959660293</v>
      </c>
    </row>
    <row r="23" spans="1:8" s="4" customFormat="1" ht="14.25">
      <c r="A23" s="3" t="s">
        <v>23</v>
      </c>
      <c r="E23" s="6"/>
      <c r="F23" s="6"/>
      <c r="G23" s="6"/>
      <c r="H23" s="6"/>
    </row>
    <row r="24" spans="1:8" s="4" customFormat="1" ht="14.25">
      <c r="A24" s="3" t="s">
        <v>24</v>
      </c>
      <c r="E24" s="19">
        <v>2</v>
      </c>
      <c r="F24" s="19">
        <v>1.5</v>
      </c>
      <c r="G24" s="19">
        <v>1.3</v>
      </c>
      <c r="H24" s="19">
        <v>1</v>
      </c>
    </row>
    <row r="25" spans="1:8" s="4" customFormat="1" ht="14.25">
      <c r="A25" s="3" t="s">
        <v>25</v>
      </c>
      <c r="E25" s="19">
        <v>70</v>
      </c>
      <c r="F25" s="19">
        <v>70</v>
      </c>
      <c r="G25" s="19">
        <v>70</v>
      </c>
      <c r="H25" s="19">
        <v>70</v>
      </c>
    </row>
    <row r="26" spans="1:8" s="4" customFormat="1" ht="14.25">
      <c r="A26" s="3" t="s">
        <v>26</v>
      </c>
      <c r="E26" s="6">
        <f>E24*E25/100</f>
        <v>1.4</v>
      </c>
      <c r="F26" s="6">
        <f>F24*F25/100</f>
        <v>1.05</v>
      </c>
      <c r="G26" s="6">
        <f>G24*G25/100</f>
        <v>0.91</v>
      </c>
      <c r="H26" s="6">
        <f>H24*H25/100</f>
        <v>0.7</v>
      </c>
    </row>
    <row r="27" spans="1:8" s="4" customFormat="1" ht="14.25">
      <c r="A27" s="3" t="s">
        <v>27</v>
      </c>
      <c r="E27" s="23">
        <v>0.2</v>
      </c>
      <c r="F27" s="23">
        <v>0.2</v>
      </c>
      <c r="G27" s="23">
        <v>0.2</v>
      </c>
      <c r="H27" s="23">
        <v>0.2</v>
      </c>
    </row>
    <row r="28" spans="1:8" s="4" customFormat="1" ht="14.25">
      <c r="A28" s="10" t="s">
        <v>28</v>
      </c>
      <c r="B28" s="11"/>
      <c r="C28" s="10" t="s">
        <v>29</v>
      </c>
      <c r="D28" s="11"/>
      <c r="E28" s="12">
        <f>E10+E22+E26+E27</f>
        <v>30.45185185185185</v>
      </c>
      <c r="F28" s="12">
        <f>F10+F22+F26+F27</f>
        <v>30.088383838383837</v>
      </c>
      <c r="G28" s="12">
        <f>G10+G22+G26+G27</f>
        <v>29.96185185185185</v>
      </c>
      <c r="H28" s="12">
        <f>H10+H22+H26+H27</f>
        <v>29.76411889596603</v>
      </c>
    </row>
    <row r="29" s="4" customFormat="1" ht="9.75" customHeight="1"/>
    <row r="30" spans="4:8" s="4" customFormat="1" ht="15">
      <c r="D30" s="3" t="s">
        <v>30</v>
      </c>
      <c r="E30" s="13">
        <f>E28/E8*10</f>
        <v>0.2602722380500158</v>
      </c>
      <c r="F30" s="13">
        <f>F28/F8*10</f>
        <v>0.23993926505888225</v>
      </c>
      <c r="G30" s="13">
        <f>G28/G8*10</f>
        <v>0.223595909342178</v>
      </c>
      <c r="H30" s="13">
        <f>H28/H8*10</f>
        <v>0.2084322051538237</v>
      </c>
    </row>
    <row r="31" spans="1:8" s="28" customFormat="1" ht="20.25" customHeight="1">
      <c r="A31" s="26" t="s">
        <v>31</v>
      </c>
      <c r="B31" s="27"/>
      <c r="C31" s="27"/>
      <c r="D31" s="27"/>
      <c r="E31" s="27"/>
      <c r="F31" s="27"/>
      <c r="G31" s="27"/>
      <c r="H31" s="27"/>
    </row>
    <row r="32" spans="1:8" s="4" customFormat="1" ht="15">
      <c r="A32" s="8" t="s">
        <v>32</v>
      </c>
      <c r="B32" s="23">
        <v>7.2</v>
      </c>
      <c r="C32" s="3" t="s">
        <v>33</v>
      </c>
      <c r="D32" s="3" t="s">
        <v>34</v>
      </c>
      <c r="E32" s="23">
        <v>13</v>
      </c>
      <c r="F32" s="23">
        <v>14</v>
      </c>
      <c r="G32" s="23">
        <v>15</v>
      </c>
      <c r="H32" s="23">
        <v>16</v>
      </c>
    </row>
    <row r="33" spans="2:8" s="4" customFormat="1" ht="14.25">
      <c r="B33" s="19">
        <v>7</v>
      </c>
      <c r="C33" s="4" t="s">
        <v>35</v>
      </c>
      <c r="D33" s="3" t="s">
        <v>36</v>
      </c>
      <c r="E33" s="6">
        <f>(E32+$B34)*(100+$B33)/100</f>
        <v>16.05</v>
      </c>
      <c r="F33" s="6">
        <f>(F32+$B34)*(100+$B33)/100</f>
        <v>17.12</v>
      </c>
      <c r="G33" s="6">
        <f>(G32+$B34)*(100+$B33)/100</f>
        <v>18.19</v>
      </c>
      <c r="H33" s="6">
        <f>(H32+$B34)*(100+$B33)/100</f>
        <v>19.26</v>
      </c>
    </row>
    <row r="34" spans="1:8" s="4" customFormat="1" ht="15">
      <c r="A34" s="4" t="s">
        <v>37</v>
      </c>
      <c r="B34" s="23">
        <v>2</v>
      </c>
      <c r="C34" s="4" t="s">
        <v>34</v>
      </c>
      <c r="D34" s="3" t="s">
        <v>38</v>
      </c>
      <c r="E34" s="14">
        <f>E33/$B32/100*10</f>
        <v>0.22291666666666665</v>
      </c>
      <c r="F34" s="14">
        <f>F33/$B32/100*10</f>
        <v>0.23777777777777775</v>
      </c>
      <c r="G34" s="14">
        <f>G33/$B32/100*10</f>
        <v>0.2526388888888889</v>
      </c>
      <c r="H34" s="14">
        <f>H33/$B32/100*10</f>
        <v>0.2675</v>
      </c>
    </row>
    <row r="35" spans="1:8" s="4" customFormat="1" ht="15">
      <c r="A35" s="15" t="s">
        <v>39</v>
      </c>
      <c r="B35" s="11"/>
      <c r="C35" s="11"/>
      <c r="D35" s="10" t="s">
        <v>34</v>
      </c>
      <c r="E35" s="23">
        <v>12</v>
      </c>
      <c r="F35" s="23">
        <v>13</v>
      </c>
      <c r="G35" s="23">
        <v>14</v>
      </c>
      <c r="H35" s="23">
        <v>15</v>
      </c>
    </row>
    <row r="36" spans="2:8" s="4" customFormat="1" ht="14.25">
      <c r="B36" s="23">
        <v>6.76</v>
      </c>
      <c r="C36" s="3" t="s">
        <v>33</v>
      </c>
      <c r="D36" s="3" t="s">
        <v>36</v>
      </c>
      <c r="E36" s="6">
        <f>+E35*(100+$B37)/100</f>
        <v>12.84</v>
      </c>
      <c r="F36" s="6">
        <f>+F35*(100+$B37)/100</f>
        <v>13.91</v>
      </c>
      <c r="G36" s="6">
        <f>+G35*(100+$B37)/100</f>
        <v>14.98</v>
      </c>
      <c r="H36" s="6">
        <f>+H35*(100+$B37)/100</f>
        <v>16.05</v>
      </c>
    </row>
    <row r="37" spans="2:8" s="4" customFormat="1" ht="15">
      <c r="B37" s="19">
        <v>7</v>
      </c>
      <c r="C37" s="4" t="s">
        <v>35</v>
      </c>
      <c r="D37" s="3" t="s">
        <v>38</v>
      </c>
      <c r="E37" s="13">
        <f>E36/$B36/100*10</f>
        <v>0.18994082840236684</v>
      </c>
      <c r="F37" s="13">
        <f>F36/$B36/100*10</f>
        <v>0.2057692307692308</v>
      </c>
      <c r="G37" s="13">
        <f>G36/$B36/100*10</f>
        <v>0.2215976331360947</v>
      </c>
      <c r="H37" s="13">
        <f>H36/$B36/100*10</f>
        <v>0.2374260355029586</v>
      </c>
    </row>
    <row r="38" spans="1:8" s="4" customFormat="1" ht="15">
      <c r="A38" s="15" t="s">
        <v>40</v>
      </c>
      <c r="B38" s="11"/>
      <c r="C38" s="11"/>
      <c r="D38" s="10" t="s">
        <v>34</v>
      </c>
      <c r="E38" s="24">
        <v>2.6</v>
      </c>
      <c r="F38" s="24">
        <v>2.8</v>
      </c>
      <c r="G38" s="24">
        <v>3</v>
      </c>
      <c r="H38" s="24">
        <v>3.2</v>
      </c>
    </row>
    <row r="39" spans="2:8" s="4" customFormat="1" ht="14.25">
      <c r="B39" s="23">
        <v>6.5</v>
      </c>
      <c r="C39" s="3" t="s">
        <v>41</v>
      </c>
      <c r="D39" s="3" t="s">
        <v>36</v>
      </c>
      <c r="E39" s="16">
        <f>E38*(100+$B40)/100</f>
        <v>2.782</v>
      </c>
      <c r="F39" s="16">
        <f>F38*(100+$B40)/100</f>
        <v>2.9959999999999996</v>
      </c>
      <c r="G39" s="16">
        <f>G38*(100+$B40)/100</f>
        <v>3.21</v>
      </c>
      <c r="H39" s="16">
        <f>H38*(100+$B40)/100</f>
        <v>3.4240000000000004</v>
      </c>
    </row>
    <row r="40" spans="2:8" s="4" customFormat="1" ht="14.25">
      <c r="B40" s="19">
        <v>7</v>
      </c>
      <c r="C40" s="4" t="s">
        <v>35</v>
      </c>
      <c r="D40" s="3" t="s">
        <v>42</v>
      </c>
      <c r="E40" s="19">
        <v>22</v>
      </c>
      <c r="F40" s="19">
        <v>22</v>
      </c>
      <c r="G40" s="19">
        <v>22</v>
      </c>
      <c r="H40" s="19">
        <v>22</v>
      </c>
    </row>
    <row r="41" spans="1:8" s="4" customFormat="1" ht="14.25">
      <c r="A41" s="3" t="s">
        <v>43</v>
      </c>
      <c r="D41" s="3" t="s">
        <v>44</v>
      </c>
      <c r="E41" s="22">
        <v>10</v>
      </c>
      <c r="F41" s="22">
        <v>10</v>
      </c>
      <c r="G41" s="22">
        <v>10</v>
      </c>
      <c r="H41" s="22">
        <v>10</v>
      </c>
    </row>
    <row r="42" spans="1:8" s="4" customFormat="1" ht="15">
      <c r="A42" s="17" t="s">
        <v>45</v>
      </c>
      <c r="B42" s="18"/>
      <c r="C42" s="18"/>
      <c r="D42" s="17" t="s">
        <v>38</v>
      </c>
      <c r="E42" s="14">
        <f>E39/(100-E41)*100/$B39/E40*10</f>
        <v>0.21616161616161617</v>
      </c>
      <c r="F42" s="14">
        <f>F39/(100-F41)*100/$B39/F40*10</f>
        <v>0.23278943278943276</v>
      </c>
      <c r="G42" s="14">
        <f>G39/(100-G41)*100/$B39/G40*10</f>
        <v>0.2494172494172494</v>
      </c>
      <c r="H42" s="14">
        <f>H39/(100-H41)*100/$B39/H40*10</f>
        <v>0.26604506604506606</v>
      </c>
    </row>
    <row r="43" spans="1:8" s="4" customFormat="1" ht="15">
      <c r="A43" s="15" t="s">
        <v>46</v>
      </c>
      <c r="B43" s="11"/>
      <c r="C43" s="11"/>
      <c r="D43" s="10" t="s">
        <v>34</v>
      </c>
      <c r="E43" s="24">
        <v>2.8</v>
      </c>
      <c r="F43" s="24">
        <v>3</v>
      </c>
      <c r="G43" s="24">
        <v>3.2</v>
      </c>
      <c r="H43" s="24">
        <v>3.4</v>
      </c>
    </row>
    <row r="44" spans="2:8" s="4" customFormat="1" ht="14.25">
      <c r="B44" s="23">
        <v>7.6</v>
      </c>
      <c r="C44" s="3" t="s">
        <v>41</v>
      </c>
      <c r="D44" s="3" t="s">
        <v>36</v>
      </c>
      <c r="E44" s="16">
        <f>E43*(100+$B45)/100</f>
        <v>2.9959999999999996</v>
      </c>
      <c r="F44" s="16">
        <f>F43*(100+$B45)/100</f>
        <v>3.21</v>
      </c>
      <c r="G44" s="16">
        <f>G43*(100+$B45)/100</f>
        <v>3.4240000000000004</v>
      </c>
      <c r="H44" s="16">
        <f>H43*(100+$B45)/100</f>
        <v>3.638</v>
      </c>
    </row>
    <row r="45" spans="2:8" s="4" customFormat="1" ht="14.25">
      <c r="B45" s="19">
        <v>7</v>
      </c>
      <c r="C45" s="4" t="s">
        <v>35</v>
      </c>
      <c r="D45" s="3" t="s">
        <v>42</v>
      </c>
      <c r="E45" s="19">
        <v>22</v>
      </c>
      <c r="F45" s="19">
        <v>22</v>
      </c>
      <c r="G45" s="19">
        <v>22</v>
      </c>
      <c r="H45" s="19">
        <v>22</v>
      </c>
    </row>
    <row r="46" spans="1:8" s="4" customFormat="1" ht="14.25">
      <c r="A46" s="3" t="s">
        <v>43</v>
      </c>
      <c r="D46" s="3" t="s">
        <v>44</v>
      </c>
      <c r="E46" s="22">
        <v>8</v>
      </c>
      <c r="F46" s="22">
        <v>8</v>
      </c>
      <c r="G46" s="22">
        <v>8</v>
      </c>
      <c r="H46" s="22">
        <v>8</v>
      </c>
    </row>
    <row r="47" spans="1:8" s="4" customFormat="1" ht="15">
      <c r="A47" s="3" t="s">
        <v>45</v>
      </c>
      <c r="D47" s="3" t="s">
        <v>38</v>
      </c>
      <c r="E47" s="13">
        <f>E44/(100-E46)*100/$B44/E45*10</f>
        <v>0.1947680465987102</v>
      </c>
      <c r="F47" s="13">
        <f>F44/(100-F46)*100/$B44/F45*10</f>
        <v>0.20868004992718953</v>
      </c>
      <c r="G47" s="13">
        <f>G44/(100-G46)*100/$B44/G45*10</f>
        <v>0.22259205325566883</v>
      </c>
      <c r="H47" s="13">
        <f>H44/(100-H46)*100/$B44/H45*10</f>
        <v>0.23650405658414808</v>
      </c>
    </row>
    <row r="49" s="25" customFormat="1" ht="11.25">
      <c r="A49" s="25" t="s">
        <v>48</v>
      </c>
    </row>
  </sheetData>
  <sheetProtection sheet="1" objects="1" scenarios="1"/>
  <mergeCells count="1">
    <mergeCell ref="G1:H1"/>
  </mergeCells>
  <printOptions/>
  <pageMargins left="0.5905511811023623" right="0.3937007874015748" top="1.44" bottom="0.5118110236220472" header="0.2755905511811024" footer="0.31496062992125984"/>
  <pageSetup fitToHeight="1" fitToWidth="1" horizontalDpi="300" verticalDpi="300" orientation="portrait" paperSize="9" scale="99" r:id="rId2"/>
  <headerFooter alignWithMargins="0">
    <oddHeader>&amp;R&amp;G</oddHeader>
    <oddFooter>&amp;L&amp;"Arial,Standard"&amp;8© DLR Westerwald-Osteifel
   Bahnhofstr. 32, 56410 Montabaur&amp;R&amp;"Arial,Standard"&amp;8Detlef Groß
Tel. 02602 9228-14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Maiskauf</dc:title>
  <dc:subject/>
  <dc:creator>DLR Westerwald-Osteifel</dc:creator>
  <cp:keywords/>
  <dc:description/>
  <cp:lastModifiedBy>Holthaus</cp:lastModifiedBy>
  <cp:lastPrinted>2010-08-11T13:09:16Z</cp:lastPrinted>
  <dcterms:modified xsi:type="dcterms:W3CDTF">2010-08-11T13:24:08Z</dcterms:modified>
  <cp:category/>
  <cp:version/>
  <cp:contentType/>
  <cp:contentStatus/>
</cp:coreProperties>
</file>